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UPdate takeoff with  New Pool " sheetId="1" r:id="rId1"/>
  </sheets>
  <calcPr calcId="145621"/>
</workbook>
</file>

<file path=xl/calcChain.xml><?xml version="1.0" encoding="utf-8"?>
<calcChain xmlns="http://schemas.openxmlformats.org/spreadsheetml/2006/main">
  <c r="B45" i="1" l="1"/>
  <c r="B46" i="1"/>
  <c r="B47" i="1"/>
  <c r="B48" i="1" s="1"/>
  <c r="B49" i="1" s="1"/>
  <c r="B50" i="1" s="1"/>
  <c r="B44" i="1"/>
  <c r="J50" i="1" l="1"/>
  <c r="I50" i="1"/>
  <c r="H50" i="1"/>
  <c r="G50" i="1"/>
  <c r="F50" i="1"/>
  <c r="E50" i="1"/>
  <c r="D50" i="1"/>
  <c r="J49" i="1"/>
  <c r="I49" i="1"/>
  <c r="H49" i="1"/>
  <c r="G49" i="1"/>
  <c r="F49" i="1"/>
  <c r="E49" i="1"/>
  <c r="D49" i="1"/>
  <c r="J48" i="1"/>
  <c r="I48" i="1"/>
  <c r="H48" i="1"/>
  <c r="G48" i="1"/>
  <c r="F48" i="1"/>
  <c r="E48" i="1"/>
  <c r="D48" i="1"/>
  <c r="J47" i="1"/>
  <c r="I47" i="1"/>
  <c r="H47" i="1"/>
  <c r="G47" i="1"/>
  <c r="F47" i="1"/>
  <c r="E47" i="1"/>
  <c r="D47" i="1"/>
  <c r="J46" i="1"/>
  <c r="I46" i="1"/>
  <c r="H46" i="1"/>
  <c r="G46" i="1"/>
  <c r="F46" i="1"/>
  <c r="E46" i="1"/>
  <c r="D46" i="1"/>
  <c r="J45" i="1"/>
  <c r="I45" i="1"/>
  <c r="H45" i="1"/>
  <c r="G45" i="1"/>
  <c r="F45" i="1"/>
  <c r="E45" i="1"/>
  <c r="D45" i="1"/>
  <c r="AA44" i="1"/>
  <c r="Z44" i="1"/>
  <c r="Y44" i="1"/>
  <c r="X44" i="1"/>
  <c r="V44" i="1"/>
  <c r="J44" i="1"/>
  <c r="I44" i="1"/>
  <c r="H44" i="1"/>
  <c r="G44" i="1"/>
  <c r="F44" i="1"/>
  <c r="E44" i="1"/>
  <c r="D44" i="1"/>
  <c r="AA43" i="1"/>
  <c r="Z43" i="1"/>
  <c r="Y43" i="1"/>
  <c r="Y46" i="1" s="1"/>
  <c r="X43" i="1"/>
  <c r="X46" i="1" s="1"/>
  <c r="W43" i="1"/>
  <c r="W46" i="1" s="1"/>
  <c r="V43" i="1"/>
  <c r="J43" i="1"/>
  <c r="I43" i="1"/>
  <c r="H43" i="1"/>
  <c r="G43" i="1"/>
  <c r="F43" i="1"/>
  <c r="E43" i="1"/>
  <c r="D43" i="1"/>
  <c r="M24" i="1"/>
  <c r="L24" i="1" s="1"/>
  <c r="J24" i="1"/>
  <c r="I24" i="1"/>
  <c r="H24" i="1"/>
  <c r="G24" i="1"/>
  <c r="F24" i="1"/>
  <c r="E24" i="1"/>
  <c r="D24" i="1"/>
  <c r="M23" i="1"/>
  <c r="L23" i="1"/>
  <c r="J23" i="1"/>
  <c r="I23" i="1"/>
  <c r="H23" i="1"/>
  <c r="G23" i="1"/>
  <c r="F23" i="1"/>
  <c r="E23" i="1"/>
  <c r="D23" i="1"/>
  <c r="M22" i="1"/>
  <c r="L22" i="1" s="1"/>
  <c r="J22" i="1"/>
  <c r="I22" i="1"/>
  <c r="H22" i="1"/>
  <c r="G22" i="1"/>
  <c r="F22" i="1"/>
  <c r="E22" i="1"/>
  <c r="D22" i="1"/>
  <c r="M21" i="1"/>
  <c r="L21" i="1" s="1"/>
  <c r="J21" i="1"/>
  <c r="I21" i="1"/>
  <c r="H21" i="1"/>
  <c r="G21" i="1"/>
  <c r="F21" i="1"/>
  <c r="E21" i="1"/>
  <c r="D21" i="1"/>
  <c r="M20" i="1"/>
  <c r="L20" i="1"/>
  <c r="J20" i="1"/>
  <c r="I20" i="1"/>
  <c r="H20" i="1"/>
  <c r="G20" i="1"/>
  <c r="F20" i="1"/>
  <c r="E20" i="1"/>
  <c r="D20" i="1"/>
  <c r="M19" i="1"/>
  <c r="L19" i="1" s="1"/>
  <c r="J19" i="1"/>
  <c r="I19" i="1"/>
  <c r="H19" i="1"/>
  <c r="G19" i="1"/>
  <c r="F19" i="1"/>
  <c r="E19" i="1"/>
  <c r="D19" i="1"/>
  <c r="M18" i="1"/>
  <c r="L18" i="1"/>
  <c r="J18" i="1"/>
  <c r="I18" i="1"/>
  <c r="H18" i="1"/>
  <c r="G18" i="1"/>
  <c r="F18" i="1"/>
  <c r="E18" i="1"/>
  <c r="D18" i="1"/>
  <c r="M17" i="1"/>
  <c r="L17" i="1" s="1"/>
  <c r="J17" i="1"/>
  <c r="I17" i="1"/>
  <c r="H17" i="1"/>
  <c r="G17" i="1"/>
  <c r="F17" i="1"/>
  <c r="E17" i="1"/>
  <c r="D17" i="1"/>
  <c r="M16" i="1"/>
  <c r="L16" i="1" s="1"/>
  <c r="J16" i="1"/>
  <c r="I16" i="1"/>
  <c r="H16" i="1"/>
  <c r="G16" i="1"/>
  <c r="F16" i="1"/>
  <c r="E16" i="1"/>
  <c r="D16" i="1"/>
  <c r="M15" i="1"/>
  <c r="L15" i="1"/>
  <c r="J15" i="1"/>
  <c r="I15" i="1"/>
  <c r="H15" i="1"/>
  <c r="G15" i="1"/>
  <c r="F15" i="1"/>
  <c r="E15" i="1"/>
  <c r="D15" i="1"/>
  <c r="M14" i="1"/>
  <c r="L14" i="1" s="1"/>
  <c r="J14" i="1"/>
  <c r="I14" i="1"/>
  <c r="H14" i="1"/>
  <c r="G14" i="1"/>
  <c r="F14" i="1"/>
  <c r="E14" i="1"/>
  <c r="D14" i="1"/>
  <c r="M13" i="1"/>
  <c r="L13" i="1" s="1"/>
  <c r="J13" i="1"/>
  <c r="I13" i="1"/>
  <c r="H13" i="1"/>
  <c r="G13" i="1"/>
  <c r="F13" i="1"/>
  <c r="E13" i="1"/>
  <c r="D13" i="1"/>
  <c r="M12" i="1"/>
  <c r="L12" i="1"/>
  <c r="J12" i="1"/>
  <c r="I12" i="1"/>
  <c r="H12" i="1"/>
  <c r="G12" i="1"/>
  <c r="F12" i="1"/>
  <c r="E12" i="1"/>
  <c r="D12" i="1"/>
  <c r="M11" i="1"/>
  <c r="L11" i="1" s="1"/>
  <c r="J11" i="1"/>
  <c r="I11" i="1"/>
  <c r="H11" i="1"/>
  <c r="G11" i="1"/>
  <c r="F11" i="1"/>
  <c r="E11" i="1"/>
  <c r="D11" i="1"/>
  <c r="M10" i="1"/>
  <c r="L10" i="1"/>
  <c r="J10" i="1"/>
  <c r="I10" i="1"/>
  <c r="H10" i="1"/>
  <c r="G10" i="1"/>
  <c r="F10" i="1"/>
  <c r="E10" i="1"/>
  <c r="D10" i="1"/>
  <c r="M9" i="1"/>
  <c r="L9" i="1" s="1"/>
  <c r="J9" i="1"/>
  <c r="I9" i="1"/>
  <c r="H9" i="1"/>
  <c r="G9" i="1"/>
  <c r="F9" i="1"/>
  <c r="E9" i="1"/>
  <c r="D9" i="1"/>
  <c r="M8" i="1"/>
  <c r="L8" i="1"/>
  <c r="J8" i="1"/>
  <c r="I8" i="1"/>
  <c r="H8" i="1"/>
  <c r="G8" i="1"/>
  <c r="F8" i="1"/>
  <c r="E8" i="1"/>
  <c r="D8" i="1"/>
  <c r="M7" i="1"/>
  <c r="L7" i="1"/>
  <c r="J7" i="1"/>
  <c r="H7" i="1"/>
  <c r="G7" i="1"/>
  <c r="F7" i="1"/>
  <c r="E7" i="1"/>
  <c r="D7" i="1"/>
  <c r="M6" i="1"/>
  <c r="L6" i="1"/>
  <c r="J6" i="1"/>
  <c r="F6" i="1"/>
  <c r="E6" i="1"/>
  <c r="D6" i="1"/>
  <c r="M5" i="1"/>
  <c r="L5" i="1" s="1"/>
  <c r="J5" i="1"/>
  <c r="E5" i="1"/>
  <c r="D5" i="1"/>
  <c r="AC43" i="1" l="1"/>
  <c r="AC44" i="1" s="1"/>
  <c r="V46" i="1"/>
  <c r="Z46" i="1"/>
  <c r="AA46" i="1"/>
</calcChain>
</file>

<file path=xl/sharedStrings.xml><?xml version="1.0" encoding="utf-8"?>
<sst xmlns="http://schemas.openxmlformats.org/spreadsheetml/2006/main" count="91" uniqueCount="76">
  <si>
    <t>Sheet</t>
  </si>
  <si>
    <t>ANYPOST</t>
  </si>
  <si>
    <t>O/C Vista</t>
  </si>
  <si>
    <t>Actual Glass</t>
  </si>
  <si>
    <t>o/c</t>
  </si>
  <si>
    <t>Inv</t>
  </si>
  <si>
    <t>O/C</t>
  </si>
  <si>
    <t>o/C</t>
  </si>
  <si>
    <t xml:space="preserve">Inside  to </t>
  </si>
  <si>
    <t>Inside to Inside</t>
  </si>
  <si>
    <t xml:space="preserve">with </t>
  </si>
  <si>
    <t>Size</t>
  </si>
  <si>
    <t>w/Invisi</t>
  </si>
  <si>
    <t>Painted</t>
  </si>
  <si>
    <t>sq SS pool</t>
  </si>
  <si>
    <t>W/ 4 X 4</t>
  </si>
  <si>
    <t>W/ 6 X 6</t>
  </si>
  <si>
    <t xml:space="preserve"> Inside Post</t>
  </si>
  <si>
    <t>Lite 10</t>
  </si>
  <si>
    <t>Lite 10 Con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</si>
  <si>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</si>
  <si>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</si>
  <si>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</si>
  <si>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</si>
  <si>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</si>
  <si>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</si>
  <si>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</si>
  <si>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</si>
  <si>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</si>
  <si>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</si>
  <si>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</si>
  <si>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</si>
  <si>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</si>
  <si>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M2</t>
  </si>
  <si>
    <t>N</t>
  </si>
  <si>
    <t>N2</t>
  </si>
  <si>
    <t>O</t>
  </si>
  <si>
    <t>P</t>
  </si>
  <si>
    <t>Q</t>
  </si>
  <si>
    <t>R</t>
  </si>
  <si>
    <t>Inivisipost</t>
  </si>
  <si>
    <t>Subtraction for corner return</t>
  </si>
  <si>
    <t>reduction for corner on front face ( detail one )</t>
  </si>
  <si>
    <t>Max</t>
  </si>
  <si>
    <t>Min</t>
  </si>
  <si>
    <t>Ave</t>
  </si>
  <si>
    <t>Vista Post</t>
  </si>
  <si>
    <t>Adjustment for taking out the backing plates</t>
  </si>
  <si>
    <t xml:space="preserve">less </t>
  </si>
  <si>
    <t>SS CONNECTORS</t>
  </si>
  <si>
    <t>Lite 10 CONNECTORS</t>
  </si>
  <si>
    <t>SS CON</t>
  </si>
  <si>
    <t xml:space="preserve">Actual Glass </t>
  </si>
  <si>
    <t>O/C with</t>
  </si>
  <si>
    <t xml:space="preserve">Inside to </t>
  </si>
  <si>
    <t xml:space="preserve"> Inside to </t>
  </si>
  <si>
    <t>Pool Panels</t>
  </si>
  <si>
    <t>Invisipost</t>
  </si>
  <si>
    <t>w/VISTA</t>
  </si>
  <si>
    <t xml:space="preserve"> Inside</t>
  </si>
  <si>
    <t>P34</t>
  </si>
  <si>
    <t>P37</t>
  </si>
  <si>
    <t>P40</t>
  </si>
  <si>
    <t>P43</t>
  </si>
  <si>
    <t>P46</t>
  </si>
  <si>
    <t>P49</t>
  </si>
  <si>
    <t>P52</t>
  </si>
  <si>
    <t>P55</t>
  </si>
  <si>
    <t>Dec Equiv</t>
  </si>
  <si>
    <t>3./4</t>
  </si>
  <si>
    <t>13./16</t>
  </si>
  <si>
    <t>15./16</t>
  </si>
  <si>
    <t>9./16</t>
  </si>
  <si>
    <t>5./8</t>
  </si>
  <si>
    <t>3./8</t>
  </si>
  <si>
    <t>All O/C dimensions use 2 mm spacers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</si>
</sst>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164" fontId="0" fillId="0" borderId="11" xfId="0" applyNumberFormat="1" applyBorder="1"/>
    <xf numFmtId="0" fontId="0" fillId="0" borderId="12" xfId="0" applyBorder="1"/>
    <xf numFmtId="164" fontId="0" fillId="0" borderId="12" xfId="0" applyNumberFormat="1" applyBorder="1"/>
    <xf numFmtId="164" fontId="0" fillId="0" borderId="0" xfId="0" applyNumberFormat="1"/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" xfId="0" applyFill="1" applyBorder="1"/>
    <xf numFmtId="0" fontId="0" fillId="0" borderId="7" xfId="0" applyFill="1" applyBorder="1"/>
    <xf numFmtId="164" fontId="0" fillId="0" borderId="0" xfId="0" applyNumberFormat="1" applyFill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workbookViewId="0">
      <selection activeCell="F2" sqref="F2"/>
    </sheetView>
  </sheetViews>
  <sheetFormatPr defaultRowHeight="15" x14ac:dyDescent="0.25"/>
  <cols>
    <col min="1" max="1" width="7.42578125" customWidth="1"/>
    <col min="3" max="3" width="5.140625" customWidth="1"/>
    <col min="4" max="4" width="9.85546875" customWidth="1"/>
    <col min="5" max="5" width="10.7109375" customWidth="1"/>
    <col min="6" max="6" width="9.85546875" customWidth="1"/>
    <col min="7" max="7" width="10.140625" customWidth="1"/>
    <col min="8" max="8" width="10.42578125" customWidth="1"/>
    <col min="9" max="9" width="10.140625" customWidth="1"/>
    <col min="10" max="11" width="10.7109375" customWidth="1"/>
    <col min="12" max="12" width="14.42578125" customWidth="1"/>
    <col min="13" max="14" width="10.7109375" customWidth="1"/>
    <col min="15" max="15" width="8.5703125" customWidth="1"/>
    <col min="16" max="16" width="9" customWidth="1"/>
    <col min="17" max="18" width="7.140625" customWidth="1"/>
    <col min="19" max="19" width="9.7109375" customWidth="1"/>
    <col min="20" max="27" width="7.140625" customWidth="1"/>
    <col min="28" max="28" width="3.5703125" customWidth="1"/>
  </cols>
  <sheetData>
    <row r="1" spans="1:20" ht="15.75" thickBot="1" x14ac:dyDescent="0.3"/>
    <row r="2" spans="1:20" ht="15.75" thickBot="1" x14ac:dyDescent="0.3">
      <c r="A2" t="s">
        <v>0</v>
      </c>
      <c r="F2" t="s">
        <v>75</v>
      </c>
      <c r="L2" s="1" t="s">
        <v>1</v>
      </c>
      <c r="M2" s="2" t="s">
        <v>2</v>
      </c>
      <c r="N2" s="3"/>
    </row>
    <row r="3" spans="1:20" x14ac:dyDescent="0.25">
      <c r="B3" s="1" t="s">
        <v>3</v>
      </c>
      <c r="C3" s="4"/>
      <c r="D3" s="1" t="s">
        <v>4</v>
      </c>
      <c r="E3" s="1" t="s">
        <v>5</v>
      </c>
      <c r="F3" s="1" t="s">
        <v>4</v>
      </c>
      <c r="G3" s="2" t="s">
        <v>6</v>
      </c>
      <c r="H3" s="2" t="s">
        <v>7</v>
      </c>
      <c r="I3" s="5" t="s">
        <v>6</v>
      </c>
      <c r="J3" s="1" t="s">
        <v>8</v>
      </c>
      <c r="K3" s="3"/>
      <c r="L3" s="6" t="s">
        <v>9</v>
      </c>
      <c r="M3" s="7" t="s">
        <v>10</v>
      </c>
      <c r="N3" s="3"/>
    </row>
    <row r="4" spans="1:20" ht="15.75" thickBot="1" x14ac:dyDescent="0.3">
      <c r="B4" s="8" t="s">
        <v>11</v>
      </c>
      <c r="C4" s="9"/>
      <c r="D4" s="8" t="s">
        <v>12</v>
      </c>
      <c r="E4" s="8" t="s">
        <v>13</v>
      </c>
      <c r="F4" s="8" t="s">
        <v>58</v>
      </c>
      <c r="G4" s="10" t="s">
        <v>14</v>
      </c>
      <c r="H4" s="10" t="s">
        <v>15</v>
      </c>
      <c r="I4" s="11" t="s">
        <v>16</v>
      </c>
      <c r="J4" s="12" t="s">
        <v>17</v>
      </c>
      <c r="K4" s="3"/>
      <c r="L4" s="8" t="s">
        <v>18</v>
      </c>
      <c r="M4" s="7" t="s">
        <v>19</v>
      </c>
      <c r="N4" s="3"/>
    </row>
    <row r="5" spans="1:20" x14ac:dyDescent="0.25">
      <c r="A5" t="s">
        <v>20</v>
      </c>
      <c r="B5" s="12">
        <v>69.811999999999998</v>
      </c>
      <c r="D5" s="13">
        <f>B5+0.311+1.91</f>
        <v>72.033000000000001</v>
      </c>
      <c r="E5" s="13">
        <f>B5+0.375+1.91</f>
        <v>72.096999999999994</v>
      </c>
      <c r="F5" s="13"/>
      <c r="G5" s="14"/>
      <c r="H5" s="13"/>
      <c r="I5" s="15"/>
      <c r="J5" s="15">
        <f>B5+1.91</f>
        <v>71.721999999999994</v>
      </c>
      <c r="K5" s="3"/>
      <c r="L5" s="13">
        <f>M5-2.24</f>
        <v>70.47</v>
      </c>
      <c r="M5" s="15">
        <f>B5+0.658+2.24</f>
        <v>72.709999999999994</v>
      </c>
      <c r="N5" s="3"/>
    </row>
    <row r="6" spans="1:20" x14ac:dyDescent="0.25">
      <c r="A6" t="s">
        <v>21</v>
      </c>
      <c r="B6" s="12">
        <v>67.864999999999995</v>
      </c>
      <c r="D6" s="15">
        <f t="shared" ref="D6:D24" si="0">B6+0.311+1.91</f>
        <v>70.085999999999999</v>
      </c>
      <c r="E6" s="13">
        <f t="shared" ref="E6:E24" si="1">B6+0.375+1.91</f>
        <v>70.149999999999991</v>
      </c>
      <c r="F6" s="15">
        <f t="shared" ref="F6:F24" si="2">B6+1.91+2.24</f>
        <v>72.014999999999986</v>
      </c>
      <c r="G6" s="16"/>
      <c r="H6" s="15"/>
      <c r="I6" s="15"/>
      <c r="J6" s="15">
        <f t="shared" ref="J6:J24" si="3">B6+1.91</f>
        <v>69.774999999999991</v>
      </c>
      <c r="K6" s="3"/>
      <c r="L6" s="15">
        <f t="shared" ref="L6:L24" si="4">M6-2.24</f>
        <v>68.522999999999996</v>
      </c>
      <c r="M6" s="15">
        <f t="shared" ref="M6:M24" si="5">B6+0.658+2.24</f>
        <v>70.762999999999991</v>
      </c>
      <c r="N6" s="3"/>
      <c r="S6" s="17"/>
      <c r="T6" s="17"/>
    </row>
    <row r="7" spans="1:20" x14ac:dyDescent="0.25">
      <c r="A7" t="s">
        <v>22</v>
      </c>
      <c r="B7" s="12">
        <v>65.341999999999999</v>
      </c>
      <c r="D7" s="15">
        <f t="shared" si="0"/>
        <v>67.563000000000002</v>
      </c>
      <c r="E7" s="13">
        <f t="shared" si="1"/>
        <v>67.626999999999995</v>
      </c>
      <c r="F7" s="15">
        <f t="shared" si="2"/>
        <v>69.49199999999999</v>
      </c>
      <c r="G7" s="16">
        <f t="shared" ref="G7:G24" si="6">B7+1.91+60/25.4</f>
        <v>69.614204724409447</v>
      </c>
      <c r="H7" s="15">
        <f t="shared" ref="H7:H24" si="7">B7+1.91+3.5</f>
        <v>70.751999999999995</v>
      </c>
      <c r="I7" s="15"/>
      <c r="J7" s="15">
        <f t="shared" si="3"/>
        <v>67.251999999999995</v>
      </c>
      <c r="K7" s="3"/>
      <c r="L7" s="15">
        <f t="shared" si="4"/>
        <v>66</v>
      </c>
      <c r="M7" s="15">
        <f t="shared" si="5"/>
        <v>68.239999999999995</v>
      </c>
      <c r="N7" s="3"/>
    </row>
    <row r="8" spans="1:20" x14ac:dyDescent="0.25">
      <c r="A8" t="s">
        <v>23</v>
      </c>
      <c r="B8" s="12">
        <v>62.341999999999999</v>
      </c>
      <c r="D8" s="15">
        <f t="shared" si="0"/>
        <v>64.563000000000002</v>
      </c>
      <c r="E8" s="13">
        <f t="shared" si="1"/>
        <v>64.626999999999995</v>
      </c>
      <c r="F8" s="15">
        <f t="shared" si="2"/>
        <v>66.49199999999999</v>
      </c>
      <c r="G8" s="16">
        <f t="shared" si="6"/>
        <v>66.614204724409447</v>
      </c>
      <c r="H8" s="15">
        <f t="shared" si="7"/>
        <v>67.751999999999995</v>
      </c>
      <c r="I8" s="15">
        <f t="shared" ref="I8:I24" si="8">B8+1.91+5.5</f>
        <v>69.751999999999995</v>
      </c>
      <c r="J8" s="15">
        <f t="shared" si="3"/>
        <v>64.251999999999995</v>
      </c>
      <c r="K8" s="3"/>
      <c r="L8" s="15">
        <f t="shared" si="4"/>
        <v>62.999999999999993</v>
      </c>
      <c r="M8" s="15">
        <f t="shared" si="5"/>
        <v>65.239999999999995</v>
      </c>
      <c r="N8" s="3"/>
    </row>
    <row r="9" spans="1:20" x14ac:dyDescent="0.25">
      <c r="A9" t="s">
        <v>24</v>
      </c>
      <c r="B9" s="12">
        <v>59.341999999999999</v>
      </c>
      <c r="D9" s="15">
        <f t="shared" si="0"/>
        <v>61.562999999999995</v>
      </c>
      <c r="E9" s="13">
        <f t="shared" si="1"/>
        <v>61.626999999999995</v>
      </c>
      <c r="F9" s="15">
        <f t="shared" si="2"/>
        <v>63.491999999999997</v>
      </c>
      <c r="G9" s="16">
        <f t="shared" si="6"/>
        <v>63.614204724409447</v>
      </c>
      <c r="H9" s="15">
        <f t="shared" si="7"/>
        <v>64.751999999999995</v>
      </c>
      <c r="I9" s="15">
        <f t="shared" si="8"/>
        <v>66.751999999999995</v>
      </c>
      <c r="J9" s="15">
        <f t="shared" si="3"/>
        <v>61.251999999999995</v>
      </c>
      <c r="K9" s="3"/>
      <c r="L9" s="15">
        <f t="shared" si="4"/>
        <v>60</v>
      </c>
      <c r="M9" s="15">
        <f t="shared" si="5"/>
        <v>62.24</v>
      </c>
      <c r="N9" s="3"/>
    </row>
    <row r="10" spans="1:20" x14ac:dyDescent="0.25">
      <c r="A10" t="s">
        <v>25</v>
      </c>
      <c r="B10" s="12">
        <v>57.811999999999998</v>
      </c>
      <c r="D10" s="15">
        <f t="shared" si="0"/>
        <v>60.032999999999994</v>
      </c>
      <c r="E10" s="13">
        <f t="shared" si="1"/>
        <v>60.096999999999994</v>
      </c>
      <c r="F10" s="15">
        <f t="shared" si="2"/>
        <v>61.961999999999996</v>
      </c>
      <c r="G10" s="16">
        <f t="shared" si="6"/>
        <v>62.084204724409446</v>
      </c>
      <c r="H10" s="15">
        <f t="shared" si="7"/>
        <v>63.221999999999994</v>
      </c>
      <c r="I10" s="15">
        <f t="shared" si="8"/>
        <v>65.221999999999994</v>
      </c>
      <c r="J10" s="15">
        <f t="shared" si="3"/>
        <v>59.721999999999994</v>
      </c>
      <c r="K10" s="3"/>
      <c r="L10" s="15">
        <f t="shared" si="4"/>
        <v>58.47</v>
      </c>
      <c r="M10" s="15">
        <f t="shared" si="5"/>
        <v>60.71</v>
      </c>
      <c r="N10" s="3"/>
    </row>
    <row r="11" spans="1:20" x14ac:dyDescent="0.25">
      <c r="A11" t="s">
        <v>26</v>
      </c>
      <c r="B11" s="12">
        <v>55.865000000000002</v>
      </c>
      <c r="D11" s="15">
        <f>B11+0.311+1.91</f>
        <v>58.085999999999999</v>
      </c>
      <c r="E11" s="13">
        <f t="shared" si="1"/>
        <v>58.15</v>
      </c>
      <c r="F11" s="15">
        <f t="shared" si="2"/>
        <v>60.015000000000001</v>
      </c>
      <c r="G11" s="16">
        <f t="shared" si="6"/>
        <v>60.13720472440945</v>
      </c>
      <c r="H11" s="15">
        <f t="shared" si="7"/>
        <v>61.274999999999999</v>
      </c>
      <c r="I11" s="15">
        <f t="shared" si="8"/>
        <v>63.274999999999999</v>
      </c>
      <c r="J11" s="15">
        <f t="shared" si="3"/>
        <v>57.774999999999999</v>
      </c>
      <c r="K11" s="3"/>
      <c r="L11" s="15">
        <f t="shared" si="4"/>
        <v>56.523000000000003</v>
      </c>
      <c r="M11" s="15">
        <f t="shared" si="5"/>
        <v>58.763000000000005</v>
      </c>
      <c r="N11" s="3"/>
      <c r="S11" s="17"/>
    </row>
    <row r="12" spans="1:20" x14ac:dyDescent="0.25">
      <c r="A12" t="s">
        <v>27</v>
      </c>
      <c r="B12" s="12">
        <v>53.341999999999999</v>
      </c>
      <c r="D12" s="15">
        <f t="shared" si="0"/>
        <v>55.562999999999995</v>
      </c>
      <c r="E12" s="13">
        <f t="shared" si="1"/>
        <v>55.626999999999995</v>
      </c>
      <c r="F12" s="15">
        <f t="shared" si="2"/>
        <v>57.491999999999997</v>
      </c>
      <c r="G12" s="16">
        <f t="shared" si="6"/>
        <v>57.614204724409447</v>
      </c>
      <c r="H12" s="15">
        <f t="shared" si="7"/>
        <v>58.751999999999995</v>
      </c>
      <c r="I12" s="15">
        <f t="shared" si="8"/>
        <v>60.751999999999995</v>
      </c>
      <c r="J12" s="15">
        <f t="shared" si="3"/>
        <v>55.251999999999995</v>
      </c>
      <c r="K12" s="3"/>
      <c r="L12" s="15">
        <f t="shared" si="4"/>
        <v>54</v>
      </c>
      <c r="M12" s="15">
        <f t="shared" si="5"/>
        <v>56.24</v>
      </c>
      <c r="N12" s="3"/>
    </row>
    <row r="13" spans="1:20" x14ac:dyDescent="0.25">
      <c r="A13" t="s">
        <v>28</v>
      </c>
      <c r="B13" s="12">
        <v>51.811999999999998</v>
      </c>
      <c r="D13" s="15">
        <f t="shared" si="0"/>
        <v>54.032999999999994</v>
      </c>
      <c r="E13" s="13">
        <f t="shared" si="1"/>
        <v>54.096999999999994</v>
      </c>
      <c r="F13" s="15">
        <f t="shared" si="2"/>
        <v>55.961999999999996</v>
      </c>
      <c r="G13" s="16">
        <f t="shared" si="6"/>
        <v>56.084204724409446</v>
      </c>
      <c r="H13" s="15">
        <f t="shared" si="7"/>
        <v>57.221999999999994</v>
      </c>
      <c r="I13" s="15">
        <f t="shared" si="8"/>
        <v>59.221999999999994</v>
      </c>
      <c r="J13" s="15">
        <f t="shared" si="3"/>
        <v>53.721999999999994</v>
      </c>
      <c r="K13" s="3"/>
      <c r="L13" s="15">
        <f t="shared" si="4"/>
        <v>52.47</v>
      </c>
      <c r="M13" s="15">
        <f t="shared" si="5"/>
        <v>54.71</v>
      </c>
      <c r="N13" s="3"/>
      <c r="O13" s="18"/>
      <c r="P13" s="18"/>
    </row>
    <row r="14" spans="1:20" x14ac:dyDescent="0.25">
      <c r="A14" t="s">
        <v>29</v>
      </c>
      <c r="B14" s="12">
        <v>49.865000000000002</v>
      </c>
      <c r="D14" s="15">
        <f t="shared" si="0"/>
        <v>52.085999999999999</v>
      </c>
      <c r="E14" s="13">
        <f t="shared" si="1"/>
        <v>52.15</v>
      </c>
      <c r="F14" s="15">
        <f t="shared" si="2"/>
        <v>54.015000000000001</v>
      </c>
      <c r="G14" s="16">
        <f t="shared" si="6"/>
        <v>54.13720472440945</v>
      </c>
      <c r="H14" s="15">
        <f t="shared" si="7"/>
        <v>55.274999999999999</v>
      </c>
      <c r="I14" s="15">
        <f t="shared" si="8"/>
        <v>57.274999999999999</v>
      </c>
      <c r="J14" s="15">
        <f t="shared" si="3"/>
        <v>51.774999999999999</v>
      </c>
      <c r="K14" s="3"/>
      <c r="L14" s="15">
        <f t="shared" si="4"/>
        <v>50.523000000000003</v>
      </c>
      <c r="M14" s="15">
        <f t="shared" si="5"/>
        <v>52.763000000000005</v>
      </c>
      <c r="N14" s="3"/>
    </row>
    <row r="15" spans="1:20" x14ac:dyDescent="0.25">
      <c r="A15" t="s">
        <v>30</v>
      </c>
      <c r="B15" s="12">
        <v>47.341999999999999</v>
      </c>
      <c r="D15" s="15">
        <f t="shared" si="0"/>
        <v>49.562999999999995</v>
      </c>
      <c r="E15" s="13">
        <f t="shared" si="1"/>
        <v>49.626999999999995</v>
      </c>
      <c r="F15" s="15">
        <f t="shared" si="2"/>
        <v>51.491999999999997</v>
      </c>
      <c r="G15" s="16">
        <f t="shared" si="6"/>
        <v>51.614204724409447</v>
      </c>
      <c r="H15" s="15">
        <f t="shared" si="7"/>
        <v>52.751999999999995</v>
      </c>
      <c r="I15" s="15">
        <f t="shared" si="8"/>
        <v>54.751999999999995</v>
      </c>
      <c r="J15" s="15">
        <f t="shared" si="3"/>
        <v>49.251999999999995</v>
      </c>
      <c r="K15" s="3"/>
      <c r="L15" s="15">
        <f t="shared" si="4"/>
        <v>48</v>
      </c>
      <c r="M15" s="15">
        <f t="shared" si="5"/>
        <v>50.24</v>
      </c>
      <c r="N15" s="3"/>
    </row>
    <row r="16" spans="1:20" x14ac:dyDescent="0.25">
      <c r="A16" t="s">
        <v>31</v>
      </c>
      <c r="B16" s="12">
        <v>44.341999999999999</v>
      </c>
      <c r="D16" s="15">
        <f t="shared" si="0"/>
        <v>46.562999999999995</v>
      </c>
      <c r="E16" s="13">
        <f t="shared" si="1"/>
        <v>46.626999999999995</v>
      </c>
      <c r="F16" s="15">
        <f t="shared" si="2"/>
        <v>48.491999999999997</v>
      </c>
      <c r="G16" s="16">
        <f t="shared" si="6"/>
        <v>48.614204724409447</v>
      </c>
      <c r="H16" s="15">
        <f t="shared" si="7"/>
        <v>49.751999999999995</v>
      </c>
      <c r="I16" s="15">
        <f t="shared" si="8"/>
        <v>51.751999999999995</v>
      </c>
      <c r="J16" s="15">
        <f t="shared" si="3"/>
        <v>46.251999999999995</v>
      </c>
      <c r="K16" s="3"/>
      <c r="L16" s="15">
        <f t="shared" si="4"/>
        <v>45</v>
      </c>
      <c r="M16" s="15">
        <f t="shared" si="5"/>
        <v>47.24</v>
      </c>
      <c r="N16" s="3"/>
    </row>
    <row r="17" spans="1:14" x14ac:dyDescent="0.25">
      <c r="A17" t="s">
        <v>32</v>
      </c>
      <c r="B17" s="12">
        <v>41.341999999999999</v>
      </c>
      <c r="D17" s="15">
        <f t="shared" si="0"/>
        <v>43.562999999999995</v>
      </c>
      <c r="E17" s="13">
        <f t="shared" si="1"/>
        <v>43.626999999999995</v>
      </c>
      <c r="F17" s="15">
        <f t="shared" si="2"/>
        <v>45.491999999999997</v>
      </c>
      <c r="G17" s="16">
        <f t="shared" si="6"/>
        <v>45.614204724409447</v>
      </c>
      <c r="H17" s="15">
        <f t="shared" si="7"/>
        <v>46.751999999999995</v>
      </c>
      <c r="I17" s="15">
        <f t="shared" si="8"/>
        <v>48.751999999999995</v>
      </c>
      <c r="J17" s="15">
        <f t="shared" si="3"/>
        <v>43.251999999999995</v>
      </c>
      <c r="K17" s="3"/>
      <c r="L17" s="15">
        <f t="shared" si="4"/>
        <v>42</v>
      </c>
      <c r="M17" s="15">
        <f t="shared" si="5"/>
        <v>44.24</v>
      </c>
      <c r="N17" s="3"/>
    </row>
    <row r="18" spans="1:14" x14ac:dyDescent="0.25">
      <c r="A18" t="s">
        <v>33</v>
      </c>
      <c r="B18" s="12">
        <v>38.341999999999999</v>
      </c>
      <c r="D18" s="15">
        <f t="shared" si="0"/>
        <v>40.562999999999995</v>
      </c>
      <c r="E18" s="13">
        <f t="shared" si="1"/>
        <v>40.626999999999995</v>
      </c>
      <c r="F18" s="15">
        <f t="shared" si="2"/>
        <v>42.491999999999997</v>
      </c>
      <c r="G18" s="16">
        <f t="shared" si="6"/>
        <v>42.614204724409447</v>
      </c>
      <c r="H18" s="15">
        <f t="shared" si="7"/>
        <v>43.751999999999995</v>
      </c>
      <c r="I18" s="15">
        <f t="shared" si="8"/>
        <v>45.751999999999995</v>
      </c>
      <c r="J18" s="15">
        <f t="shared" si="3"/>
        <v>40.251999999999995</v>
      </c>
      <c r="K18" s="3"/>
      <c r="L18" s="15">
        <f t="shared" si="4"/>
        <v>39</v>
      </c>
      <c r="M18" s="15">
        <f t="shared" si="5"/>
        <v>41.24</v>
      </c>
      <c r="N18" s="3"/>
    </row>
    <row r="19" spans="1:14" x14ac:dyDescent="0.25">
      <c r="A19" t="s">
        <v>34</v>
      </c>
      <c r="B19" s="12">
        <v>35.341999999999999</v>
      </c>
      <c r="D19" s="15">
        <f t="shared" si="0"/>
        <v>37.562999999999995</v>
      </c>
      <c r="E19" s="13">
        <f t="shared" si="1"/>
        <v>37.626999999999995</v>
      </c>
      <c r="F19" s="15">
        <f t="shared" si="2"/>
        <v>39.491999999999997</v>
      </c>
      <c r="G19" s="16">
        <f t="shared" si="6"/>
        <v>39.614204724409447</v>
      </c>
      <c r="H19" s="15">
        <f t="shared" si="7"/>
        <v>40.751999999999995</v>
      </c>
      <c r="I19" s="15">
        <f t="shared" si="8"/>
        <v>42.751999999999995</v>
      </c>
      <c r="J19" s="15">
        <f t="shared" si="3"/>
        <v>37.251999999999995</v>
      </c>
      <c r="K19" s="3"/>
      <c r="L19" s="15">
        <f t="shared" si="4"/>
        <v>36</v>
      </c>
      <c r="M19" s="15">
        <f t="shared" si="5"/>
        <v>38.24</v>
      </c>
      <c r="N19" s="3"/>
    </row>
    <row r="20" spans="1:14" x14ac:dyDescent="0.25">
      <c r="A20" t="s">
        <v>35</v>
      </c>
      <c r="B20" s="12">
        <v>32.341999999999999</v>
      </c>
      <c r="D20" s="15">
        <f t="shared" si="0"/>
        <v>34.562999999999995</v>
      </c>
      <c r="E20" s="13">
        <f t="shared" si="1"/>
        <v>34.626999999999995</v>
      </c>
      <c r="F20" s="15">
        <f t="shared" si="2"/>
        <v>36.491999999999997</v>
      </c>
      <c r="G20" s="16">
        <f t="shared" si="6"/>
        <v>36.614204724409447</v>
      </c>
      <c r="H20" s="15">
        <f t="shared" si="7"/>
        <v>37.751999999999995</v>
      </c>
      <c r="I20" s="15">
        <f t="shared" si="8"/>
        <v>39.751999999999995</v>
      </c>
      <c r="J20" s="15">
        <f t="shared" si="3"/>
        <v>34.251999999999995</v>
      </c>
      <c r="K20" s="3"/>
      <c r="L20" s="15">
        <f t="shared" si="4"/>
        <v>33</v>
      </c>
      <c r="M20" s="15">
        <f t="shared" si="5"/>
        <v>35.24</v>
      </c>
      <c r="N20" s="3"/>
    </row>
    <row r="21" spans="1:14" x14ac:dyDescent="0.25">
      <c r="A21" t="s">
        <v>36</v>
      </c>
      <c r="B21" s="12">
        <v>29.341999999999999</v>
      </c>
      <c r="D21" s="15">
        <f t="shared" si="0"/>
        <v>31.562999999999999</v>
      </c>
      <c r="E21" s="13">
        <f t="shared" si="1"/>
        <v>31.626999999999999</v>
      </c>
      <c r="F21" s="15">
        <f t="shared" si="2"/>
        <v>33.491999999999997</v>
      </c>
      <c r="G21" s="16">
        <f t="shared" si="6"/>
        <v>33.614204724409447</v>
      </c>
      <c r="H21" s="15">
        <f t="shared" si="7"/>
        <v>34.751999999999995</v>
      </c>
      <c r="I21" s="15">
        <f t="shared" si="8"/>
        <v>36.751999999999995</v>
      </c>
      <c r="J21" s="15">
        <f t="shared" si="3"/>
        <v>31.251999999999999</v>
      </c>
      <c r="K21" s="3"/>
      <c r="L21" s="15">
        <f t="shared" si="4"/>
        <v>30</v>
      </c>
      <c r="M21" s="15">
        <f t="shared" si="5"/>
        <v>32.24</v>
      </c>
      <c r="N21" s="3"/>
    </row>
    <row r="22" spans="1:14" x14ac:dyDescent="0.25">
      <c r="A22" t="s">
        <v>37</v>
      </c>
      <c r="B22" s="12">
        <v>23.341999999999999</v>
      </c>
      <c r="D22" s="15">
        <f t="shared" si="0"/>
        <v>25.562999999999999</v>
      </c>
      <c r="E22" s="13">
        <f t="shared" si="1"/>
        <v>25.626999999999999</v>
      </c>
      <c r="F22" s="15">
        <f t="shared" si="2"/>
        <v>27.491999999999997</v>
      </c>
      <c r="G22" s="16">
        <f t="shared" si="6"/>
        <v>27.614204724409447</v>
      </c>
      <c r="H22" s="15">
        <f t="shared" si="7"/>
        <v>28.751999999999999</v>
      </c>
      <c r="I22" s="15">
        <f t="shared" si="8"/>
        <v>30.751999999999999</v>
      </c>
      <c r="J22" s="15">
        <f t="shared" si="3"/>
        <v>25.251999999999999</v>
      </c>
      <c r="K22" s="3"/>
      <c r="L22" s="15">
        <f t="shared" si="4"/>
        <v>24</v>
      </c>
      <c r="M22" s="15">
        <f t="shared" si="5"/>
        <v>26.240000000000002</v>
      </c>
      <c r="N22" s="3"/>
    </row>
    <row r="23" spans="1:14" x14ac:dyDescent="0.25">
      <c r="A23" t="s">
        <v>38</v>
      </c>
      <c r="B23" s="12">
        <v>17.341999999999999</v>
      </c>
      <c r="D23" s="15">
        <f t="shared" si="0"/>
        <v>19.562999999999999</v>
      </c>
      <c r="E23" s="13">
        <f t="shared" si="1"/>
        <v>19.626999999999999</v>
      </c>
      <c r="F23" s="15">
        <f t="shared" si="2"/>
        <v>21.491999999999997</v>
      </c>
      <c r="G23" s="16">
        <f t="shared" si="6"/>
        <v>21.614204724409447</v>
      </c>
      <c r="H23" s="15">
        <f t="shared" si="7"/>
        <v>22.751999999999999</v>
      </c>
      <c r="I23" s="15">
        <f t="shared" si="8"/>
        <v>24.751999999999999</v>
      </c>
      <c r="J23" s="15">
        <f t="shared" si="3"/>
        <v>19.251999999999999</v>
      </c>
      <c r="K23" s="3"/>
      <c r="L23" s="15">
        <f t="shared" si="4"/>
        <v>18</v>
      </c>
      <c r="M23" s="15">
        <f t="shared" si="5"/>
        <v>20.240000000000002</v>
      </c>
      <c r="N23" s="3"/>
    </row>
    <row r="24" spans="1:14" ht="15.75" thickBot="1" x14ac:dyDescent="0.3">
      <c r="A24" t="s">
        <v>39</v>
      </c>
      <c r="B24" s="8">
        <v>11.342000000000001</v>
      </c>
      <c r="D24" s="15">
        <f t="shared" si="0"/>
        <v>13.563000000000001</v>
      </c>
      <c r="E24" s="13">
        <f t="shared" si="1"/>
        <v>13.627000000000001</v>
      </c>
      <c r="F24" s="15">
        <f t="shared" si="2"/>
        <v>15.492000000000001</v>
      </c>
      <c r="G24" s="16">
        <f t="shared" si="6"/>
        <v>15.614204724409451</v>
      </c>
      <c r="H24" s="15">
        <f t="shared" si="7"/>
        <v>16.752000000000002</v>
      </c>
      <c r="I24" s="15">
        <f t="shared" si="8"/>
        <v>18.752000000000002</v>
      </c>
      <c r="J24" s="15">
        <f t="shared" si="3"/>
        <v>13.252000000000001</v>
      </c>
      <c r="K24" s="3"/>
      <c r="L24" s="15">
        <f t="shared" si="4"/>
        <v>12</v>
      </c>
      <c r="M24" s="15">
        <f t="shared" si="5"/>
        <v>14.24</v>
      </c>
      <c r="N24" s="3"/>
    </row>
    <row r="25" spans="1:14" x14ac:dyDescent="0.25">
      <c r="N25" s="3"/>
    </row>
    <row r="26" spans="1:14" x14ac:dyDescent="0.25">
      <c r="A26" s="19" t="s">
        <v>40</v>
      </c>
      <c r="N26" s="3"/>
    </row>
    <row r="27" spans="1:14" x14ac:dyDescent="0.25">
      <c r="A27">
        <v>3.8439999999999999</v>
      </c>
      <c r="B27" t="s">
        <v>41</v>
      </c>
    </row>
    <row r="28" spans="1:14" x14ac:dyDescent="0.25">
      <c r="A28">
        <v>4.47</v>
      </c>
      <c r="B28" t="s">
        <v>42</v>
      </c>
    </row>
    <row r="29" spans="1:14" x14ac:dyDescent="0.25">
      <c r="A29" t="s">
        <v>43</v>
      </c>
      <c r="B29">
        <v>3.75</v>
      </c>
    </row>
    <row r="30" spans="1:14" x14ac:dyDescent="0.25">
      <c r="A30" t="s">
        <v>44</v>
      </c>
      <c r="B30">
        <v>1.625</v>
      </c>
    </row>
    <row r="31" spans="1:14" x14ac:dyDescent="0.25">
      <c r="A31" t="s">
        <v>45</v>
      </c>
      <c r="B31">
        <v>2.6880000000000002</v>
      </c>
    </row>
    <row r="32" spans="1:14" x14ac:dyDescent="0.25">
      <c r="A32" t="s">
        <v>46</v>
      </c>
    </row>
    <row r="33" spans="1:29" x14ac:dyDescent="0.25">
      <c r="B33">
        <v>2.52</v>
      </c>
    </row>
    <row r="34" spans="1:29" x14ac:dyDescent="0.25">
      <c r="A34" t="s">
        <v>43</v>
      </c>
      <c r="B34">
        <v>4.88</v>
      </c>
    </row>
    <row r="35" spans="1:29" x14ac:dyDescent="0.25">
      <c r="A35" t="s">
        <v>44</v>
      </c>
      <c r="B35">
        <v>2.52</v>
      </c>
    </row>
    <row r="36" spans="1:29" x14ac:dyDescent="0.25">
      <c r="A36" t="s">
        <v>45</v>
      </c>
      <c r="B36">
        <v>3.7</v>
      </c>
    </row>
    <row r="38" spans="1:29" x14ac:dyDescent="0.25">
      <c r="A38" t="s">
        <v>47</v>
      </c>
      <c r="H38" t="s">
        <v>48</v>
      </c>
      <c r="I38">
        <v>0.161</v>
      </c>
    </row>
    <row r="39" spans="1:29" ht="15.75" thickBot="1" x14ac:dyDescent="0.3">
      <c r="B39" s="20">
        <v>0.161</v>
      </c>
    </row>
    <row r="40" spans="1:29" ht="15.75" thickBot="1" x14ac:dyDescent="0.3">
      <c r="B40" s="21"/>
      <c r="D40" s="22"/>
      <c r="E40" s="23" t="s">
        <v>49</v>
      </c>
      <c r="F40" s="24"/>
      <c r="G40" s="22" t="s">
        <v>50</v>
      </c>
      <c r="H40" s="24"/>
      <c r="I40" s="22" t="s">
        <v>51</v>
      </c>
      <c r="J40" s="24" t="s">
        <v>18</v>
      </c>
    </row>
    <row r="41" spans="1:29" x14ac:dyDescent="0.25">
      <c r="A41" t="s">
        <v>52</v>
      </c>
      <c r="D41" s="1" t="s">
        <v>53</v>
      </c>
      <c r="E41" s="1" t="s">
        <v>4</v>
      </c>
      <c r="F41" s="1" t="s">
        <v>6</v>
      </c>
      <c r="G41" s="1" t="s">
        <v>4</v>
      </c>
      <c r="H41" s="1" t="s">
        <v>6</v>
      </c>
      <c r="I41" s="25" t="s">
        <v>54</v>
      </c>
      <c r="J41" s="25" t="s">
        <v>55</v>
      </c>
    </row>
    <row r="42" spans="1:29" ht="15.75" thickBot="1" x14ac:dyDescent="0.3">
      <c r="A42" t="s">
        <v>56</v>
      </c>
      <c r="D42" s="8" t="s">
        <v>57</v>
      </c>
      <c r="E42" s="8" t="s">
        <v>58</v>
      </c>
      <c r="F42" s="8" t="s">
        <v>14</v>
      </c>
      <c r="G42" s="8" t="s">
        <v>58</v>
      </c>
      <c r="H42" s="8" t="s">
        <v>14</v>
      </c>
      <c r="I42" s="26" t="s">
        <v>59</v>
      </c>
      <c r="J42" s="26" t="s">
        <v>59</v>
      </c>
    </row>
    <row r="43" spans="1:29" x14ac:dyDescent="0.25">
      <c r="A43" t="s">
        <v>60</v>
      </c>
      <c r="B43">
        <v>34.695999999999998</v>
      </c>
      <c r="C43" s="21"/>
      <c r="D43" s="27">
        <f>B43+1.91+10/25.4</f>
        <v>36.999700787401572</v>
      </c>
      <c r="E43" s="27">
        <f>B43+1.91+2.24</f>
        <v>38.845999999999997</v>
      </c>
      <c r="F43" s="27">
        <f>B43+1.91+60/25.4</f>
        <v>38.968204724409446</v>
      </c>
      <c r="G43" s="27">
        <f>B43+0.658+2.24</f>
        <v>37.594000000000001</v>
      </c>
      <c r="H43" s="27">
        <f>B43+0.658+60/25.4</f>
        <v>37.716204724409451</v>
      </c>
      <c r="I43" s="27">
        <f>B43+1.91</f>
        <v>36.605999999999995</v>
      </c>
      <c r="J43" s="27">
        <f>B43+0.658</f>
        <v>35.353999999999999</v>
      </c>
      <c r="K43" s="21"/>
      <c r="L43" s="21"/>
      <c r="M43" s="21"/>
      <c r="N43" s="21"/>
      <c r="O43" s="21"/>
      <c r="P43" s="21"/>
      <c r="Q43" s="21"/>
      <c r="R43" s="21"/>
      <c r="S43" s="21"/>
      <c r="U43" s="20"/>
      <c r="V43">
        <f>46-1.91</f>
        <v>44.09</v>
      </c>
      <c r="W43">
        <f>46-1.91</f>
        <v>44.09</v>
      </c>
      <c r="X43" s="20">
        <f>41.25-1.91</f>
        <v>39.340000000000003</v>
      </c>
      <c r="Y43" s="20">
        <f>39.25-1.91</f>
        <v>37.340000000000003</v>
      </c>
      <c r="Z43" s="20">
        <f>37.5-1.91</f>
        <v>35.590000000000003</v>
      </c>
      <c r="AA43" s="20">
        <f>41.75-1.91</f>
        <v>39.840000000000003</v>
      </c>
      <c r="AC43" t="e">
        <f>#REF!+R43+U43+X43+Y43+Z43+AA43</f>
        <v>#REF!</v>
      </c>
    </row>
    <row r="44" spans="1:29" x14ac:dyDescent="0.25">
      <c r="A44" t="s">
        <v>61</v>
      </c>
      <c r="B44">
        <f>B43+3</f>
        <v>37.695999999999998</v>
      </c>
      <c r="C44" s="21"/>
      <c r="D44" s="27">
        <f t="shared" ref="D44:D50" si="9">B44+1.91+10/25.4</f>
        <v>39.999700787401572</v>
      </c>
      <c r="E44" s="27">
        <f t="shared" ref="E44:E50" si="10">B44+1.91+2.24</f>
        <v>41.845999999999997</v>
      </c>
      <c r="F44" s="27">
        <f t="shared" ref="F44:F50" si="11">B44+1.91+60/25.4</f>
        <v>41.968204724409446</v>
      </c>
      <c r="G44" s="27">
        <f t="shared" ref="G44:G50" si="12">B44+0.658+2.24</f>
        <v>40.594000000000001</v>
      </c>
      <c r="H44" s="27">
        <f t="shared" ref="H44:H50" si="13">B44+0.658+60/25.4</f>
        <v>40.716204724409451</v>
      </c>
      <c r="I44" s="27">
        <f t="shared" ref="I44:I50" si="14">B44+1.91</f>
        <v>39.605999999999995</v>
      </c>
      <c r="J44" s="27">
        <f t="shared" ref="J44:J50" si="15">B44+0.658</f>
        <v>38.353999999999999</v>
      </c>
      <c r="K44" s="21"/>
      <c r="L44" s="21"/>
      <c r="M44" s="21"/>
      <c r="N44" s="21"/>
      <c r="O44" s="21"/>
      <c r="P44" s="21"/>
      <c r="Q44" s="21"/>
      <c r="R44" s="21"/>
      <c r="S44" s="21"/>
      <c r="U44" s="20"/>
      <c r="V44" t="str">
        <f>A45</f>
        <v>P40</v>
      </c>
      <c r="W44">
        <v>43.762999999999998</v>
      </c>
      <c r="X44" s="20" t="str">
        <f>A43</f>
        <v>P34</v>
      </c>
      <c r="Y44" s="20" t="str">
        <f>A43</f>
        <v>P34</v>
      </c>
      <c r="Z44" s="20" t="str">
        <f>A43</f>
        <v>P34</v>
      </c>
      <c r="AA44" s="20" t="str">
        <f>A43</f>
        <v>P34</v>
      </c>
      <c r="AC44" t="e">
        <f>AC43/12</f>
        <v>#REF!</v>
      </c>
    </row>
    <row r="45" spans="1:29" x14ac:dyDescent="0.25">
      <c r="A45" t="s">
        <v>62</v>
      </c>
      <c r="B45">
        <f t="shared" ref="B45:B50" si="16">B44+3</f>
        <v>40.695999999999998</v>
      </c>
      <c r="C45" s="21"/>
      <c r="D45" s="27">
        <f t="shared" si="9"/>
        <v>42.999700787401572</v>
      </c>
      <c r="E45" s="27">
        <f t="shared" si="10"/>
        <v>44.845999999999997</v>
      </c>
      <c r="F45" s="27">
        <f t="shared" si="11"/>
        <v>44.968204724409446</v>
      </c>
      <c r="G45" s="27">
        <f t="shared" si="12"/>
        <v>43.594000000000001</v>
      </c>
      <c r="H45" s="27">
        <f t="shared" si="13"/>
        <v>43.716204724409451</v>
      </c>
      <c r="I45" s="27">
        <f t="shared" si="14"/>
        <v>42.605999999999995</v>
      </c>
      <c r="J45" s="27">
        <f t="shared" si="15"/>
        <v>41.353999999999999</v>
      </c>
      <c r="K45" s="21"/>
      <c r="L45" s="21"/>
      <c r="M45" s="21"/>
      <c r="N45" s="21"/>
      <c r="O45" s="21"/>
      <c r="P45" s="21"/>
      <c r="Q45" s="21"/>
      <c r="R45" s="21"/>
      <c r="S45" s="21"/>
      <c r="U45" s="20"/>
      <c r="X45" s="20"/>
      <c r="Y45" s="20"/>
      <c r="Z45" s="20"/>
      <c r="AA45" s="20"/>
    </row>
    <row r="46" spans="1:29" x14ac:dyDescent="0.25">
      <c r="A46" t="s">
        <v>63</v>
      </c>
      <c r="B46">
        <f t="shared" si="16"/>
        <v>43.695999999999998</v>
      </c>
      <c r="C46" s="21"/>
      <c r="D46" s="27">
        <f t="shared" si="9"/>
        <v>45.999700787401572</v>
      </c>
      <c r="E46" s="27">
        <f t="shared" si="10"/>
        <v>47.845999999999997</v>
      </c>
      <c r="F46" s="27">
        <f t="shared" si="11"/>
        <v>47.968204724409446</v>
      </c>
      <c r="G46" s="27">
        <f t="shared" si="12"/>
        <v>46.594000000000001</v>
      </c>
      <c r="H46" s="27">
        <f t="shared" si="13"/>
        <v>46.716204724409451</v>
      </c>
      <c r="I46" s="27">
        <f t="shared" si="14"/>
        <v>45.605999999999995</v>
      </c>
      <c r="J46" s="27">
        <f t="shared" si="15"/>
        <v>44.353999999999999</v>
      </c>
      <c r="K46" s="21"/>
      <c r="L46" s="21"/>
      <c r="M46" s="21"/>
      <c r="N46" s="21"/>
      <c r="O46" s="21"/>
      <c r="P46" s="21"/>
      <c r="Q46" s="21"/>
      <c r="R46" s="21"/>
      <c r="S46" s="21"/>
      <c r="U46" s="20"/>
      <c r="V46" t="e">
        <f t="shared" ref="V46:AA46" si="17">V43-V44</f>
        <v>#VALUE!</v>
      </c>
      <c r="W46">
        <f t="shared" si="17"/>
        <v>0.32700000000000529</v>
      </c>
      <c r="X46" s="20" t="e">
        <f t="shared" si="17"/>
        <v>#VALUE!</v>
      </c>
      <c r="Y46" s="20" t="e">
        <f t="shared" si="17"/>
        <v>#VALUE!</v>
      </c>
      <c r="Z46" s="20" t="e">
        <f t="shared" si="17"/>
        <v>#VALUE!</v>
      </c>
      <c r="AA46" s="20" t="e">
        <f t="shared" si="17"/>
        <v>#VALUE!</v>
      </c>
    </row>
    <row r="47" spans="1:29" x14ac:dyDescent="0.25">
      <c r="A47" t="s">
        <v>64</v>
      </c>
      <c r="B47">
        <f t="shared" si="16"/>
        <v>46.695999999999998</v>
      </c>
      <c r="C47" s="21"/>
      <c r="D47" s="27">
        <f t="shared" si="9"/>
        <v>48.999700787401572</v>
      </c>
      <c r="E47" s="27">
        <f t="shared" si="10"/>
        <v>50.845999999999997</v>
      </c>
      <c r="F47" s="27">
        <f t="shared" si="11"/>
        <v>50.968204724409446</v>
      </c>
      <c r="G47" s="27">
        <f t="shared" si="12"/>
        <v>49.594000000000001</v>
      </c>
      <c r="H47" s="27">
        <f t="shared" si="13"/>
        <v>49.716204724409451</v>
      </c>
      <c r="I47" s="27">
        <f t="shared" si="14"/>
        <v>48.605999999999995</v>
      </c>
      <c r="J47" s="27">
        <f t="shared" si="15"/>
        <v>47.353999999999999</v>
      </c>
      <c r="K47" s="21"/>
      <c r="L47" s="21"/>
      <c r="M47" s="21"/>
      <c r="N47" s="21"/>
      <c r="O47" s="21"/>
      <c r="P47" s="21"/>
      <c r="Q47" s="21"/>
      <c r="R47" s="21"/>
      <c r="S47" s="21"/>
    </row>
    <row r="48" spans="1:29" x14ac:dyDescent="0.25">
      <c r="A48" t="s">
        <v>65</v>
      </c>
      <c r="B48">
        <f t="shared" si="16"/>
        <v>49.695999999999998</v>
      </c>
      <c r="C48" s="21"/>
      <c r="D48" s="27">
        <f t="shared" si="9"/>
        <v>51.999700787401572</v>
      </c>
      <c r="E48" s="27">
        <f t="shared" si="10"/>
        <v>53.845999999999997</v>
      </c>
      <c r="F48" s="27">
        <f t="shared" si="11"/>
        <v>53.968204724409446</v>
      </c>
      <c r="G48" s="27">
        <f t="shared" si="12"/>
        <v>52.594000000000001</v>
      </c>
      <c r="H48" s="27">
        <f t="shared" si="13"/>
        <v>52.716204724409451</v>
      </c>
      <c r="I48" s="27">
        <f t="shared" si="14"/>
        <v>51.605999999999995</v>
      </c>
      <c r="J48" s="27">
        <f t="shared" si="15"/>
        <v>50.353999999999999</v>
      </c>
      <c r="K48" s="21"/>
      <c r="L48" s="21"/>
      <c r="M48" s="21"/>
      <c r="N48" s="21"/>
      <c r="O48" s="21"/>
      <c r="P48" s="21"/>
      <c r="Q48" s="21"/>
      <c r="R48" s="21"/>
      <c r="S48" s="21"/>
    </row>
    <row r="49" spans="1:19" x14ac:dyDescent="0.25">
      <c r="A49" t="s">
        <v>66</v>
      </c>
      <c r="B49">
        <f t="shared" si="16"/>
        <v>52.695999999999998</v>
      </c>
      <c r="C49" s="21"/>
      <c r="D49" s="27">
        <f t="shared" si="9"/>
        <v>54.999700787401572</v>
      </c>
      <c r="E49" s="27">
        <f t="shared" si="10"/>
        <v>56.845999999999997</v>
      </c>
      <c r="F49" s="27">
        <f t="shared" si="11"/>
        <v>56.968204724409446</v>
      </c>
      <c r="G49" s="27">
        <f t="shared" si="12"/>
        <v>55.594000000000001</v>
      </c>
      <c r="H49" s="27">
        <f t="shared" si="13"/>
        <v>55.716204724409451</v>
      </c>
      <c r="I49" s="27">
        <f t="shared" si="14"/>
        <v>54.605999999999995</v>
      </c>
      <c r="J49" s="27">
        <f t="shared" si="15"/>
        <v>53.353999999999999</v>
      </c>
      <c r="K49" s="21"/>
      <c r="L49" s="21"/>
      <c r="M49" s="21"/>
      <c r="N49" s="21"/>
      <c r="O49" s="21"/>
      <c r="P49" s="21"/>
      <c r="Q49" s="21"/>
      <c r="R49" s="21"/>
      <c r="S49" s="21"/>
    </row>
    <row r="50" spans="1:19" x14ac:dyDescent="0.25">
      <c r="A50" t="s">
        <v>67</v>
      </c>
      <c r="B50">
        <f t="shared" si="16"/>
        <v>55.695999999999998</v>
      </c>
      <c r="C50" s="21"/>
      <c r="D50" s="27">
        <f t="shared" si="9"/>
        <v>57.999700787401572</v>
      </c>
      <c r="E50" s="27">
        <f t="shared" si="10"/>
        <v>59.845999999999997</v>
      </c>
      <c r="F50" s="27">
        <f t="shared" si="11"/>
        <v>59.968204724409446</v>
      </c>
      <c r="G50" s="27">
        <f t="shared" si="12"/>
        <v>58.594000000000001</v>
      </c>
      <c r="H50" s="27">
        <f t="shared" si="13"/>
        <v>58.716204724409451</v>
      </c>
      <c r="I50" s="27">
        <f t="shared" si="14"/>
        <v>57.605999999999995</v>
      </c>
      <c r="J50" s="27">
        <f t="shared" si="15"/>
        <v>56.353999999999999</v>
      </c>
      <c r="K50" s="21"/>
      <c r="L50" s="21"/>
      <c r="M50" s="21"/>
      <c r="N50" s="21"/>
      <c r="O50" s="21"/>
      <c r="P50" s="21"/>
      <c r="Q50" s="21"/>
      <c r="R50" s="21"/>
      <c r="S50" s="21"/>
    </row>
    <row r="51" spans="1:19" x14ac:dyDescent="0.25">
      <c r="H51" s="21"/>
      <c r="I51" s="21"/>
    </row>
    <row r="52" spans="1:19" x14ac:dyDescent="0.25">
      <c r="B52" t="s">
        <v>68</v>
      </c>
      <c r="D52" s="28">
        <v>0</v>
      </c>
      <c r="E52" s="29" t="s">
        <v>70</v>
      </c>
      <c r="F52" s="29" t="s">
        <v>71</v>
      </c>
      <c r="G52" s="29" t="s">
        <v>72</v>
      </c>
      <c r="H52" s="30" t="s">
        <v>69</v>
      </c>
      <c r="I52" s="30" t="s">
        <v>73</v>
      </c>
      <c r="J52" s="30" t="s">
        <v>74</v>
      </c>
    </row>
    <row r="53" spans="1:19" x14ac:dyDescent="0.25">
      <c r="H53" s="21"/>
      <c r="I53" s="21"/>
    </row>
  </sheetData>
  <pageMargins left="0.25" right="0.25" top="0.75" bottom="0.75" header="0.3" footer="0.3"/>
  <pageSetup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 takeoff with  New Pool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2016-12-15T13:15:19Z</dcterms:created>
  <dcterms:modified xsi:type="dcterms:W3CDTF">2017-02-27T16:42:26Z</dcterms:modified>
</cp:coreProperties>
</file>